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Megosztott meghajtók\Támogatási konstrukciók\Lakossági PV és tároló\01_Felhívás\05_Felhívás módosítások\1_szamu_modositas_\NFFKU_1222\"/>
    </mc:Choice>
  </mc:AlternateContent>
  <xr:revisionPtr revIDLastSave="0" documentId="13_ncr:1_{A3B347FE-F9F5-49F1-8573-1B53BBDDE044}" xr6:coauthVersionLast="47" xr6:coauthVersionMax="47" xr10:uidLastSave="{00000000-0000-0000-0000-000000000000}"/>
  <bookViews>
    <workbookView xWindow="-38520" yWindow="-5595" windowWidth="38640" windowHeight="21240" xr2:uid="{00000000-000D-0000-FFFF-FFFF00000000}"/>
  </bookViews>
  <sheets>
    <sheet name="A verzió" sheetId="1" r:id="rId1"/>
    <sheet name="B verzió" sheetId="3" r:id="rId2"/>
    <sheet name="előleg nélkül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C3" i="1"/>
  <c r="D3" i="1" s="1"/>
  <c r="H3" i="1" s="1"/>
  <c r="H3" i="4"/>
  <c r="J2" i="1"/>
  <c r="C4" i="3"/>
  <c r="J2" i="3"/>
  <c r="J3" i="3" s="1"/>
  <c r="H2" i="4"/>
  <c r="C4" i="4"/>
  <c r="D4" i="4" s="1"/>
  <c r="C3" i="4"/>
  <c r="D3" i="4" s="1"/>
  <c r="C3" i="3"/>
  <c r="C5" i="3" s="1"/>
  <c r="C6" i="3"/>
  <c r="D6" i="3" s="1"/>
  <c r="E6" i="3" s="1"/>
  <c r="C6" i="1"/>
  <c r="D6" i="1" s="1"/>
  <c r="C4" i="1"/>
  <c r="F3" i="1" l="1"/>
  <c r="E3" i="4"/>
  <c r="E4" i="4"/>
  <c r="F4" i="4" s="1"/>
  <c r="D3" i="3"/>
  <c r="E3" i="3" s="1"/>
  <c r="E5" i="3" s="1"/>
  <c r="D5" i="3"/>
  <c r="C5" i="1"/>
  <c r="D5" i="1" s="1"/>
  <c r="E5" i="1" s="1"/>
  <c r="F3" i="4" l="1"/>
  <c r="C6" i="4" s="1"/>
  <c r="D6" i="4" s="1"/>
  <c r="C5" i="4"/>
  <c r="E5" i="4" s="1" a="1"/>
  <c r="E5" i="4" s="1"/>
  <c r="E6" i="1" a="1"/>
  <c r="E6" i="1" s="1"/>
  <c r="C7" i="1" s="1"/>
  <c r="C7" i="3"/>
  <c r="E7" i="3" s="1" a="1"/>
  <c r="E7" i="3" s="1"/>
  <c r="H6" i="3"/>
  <c r="F6" i="3"/>
  <c r="H6" i="1" l="1"/>
  <c r="F6" i="1"/>
  <c r="D5" i="4"/>
  <c r="E7" i="1" a="1"/>
  <c r="E7" i="1" s="1"/>
  <c r="F5" i="1"/>
  <c r="F3" i="3"/>
  <c r="H3" i="3"/>
  <c r="H5" i="1"/>
  <c r="C8" i="1" l="1"/>
  <c r="D8" i="1" s="1"/>
  <c r="G5" i="1"/>
  <c r="D7" i="1"/>
  <c r="G6" i="1"/>
  <c r="H5" i="3"/>
  <c r="C8" i="3" s="1"/>
  <c r="D8" i="3" s="1"/>
  <c r="F5" i="3"/>
  <c r="G5" i="3" l="1"/>
  <c r="D7" i="3"/>
  <c r="G6" i="3"/>
  <c r="G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<sst xmlns="http://schemas.openxmlformats.org/spreadsheetml/2006/main" count="35" uniqueCount="14">
  <si>
    <t>Támogató fizet</t>
  </si>
  <si>
    <t>1. részszámla a vállalási ár 80 %-a</t>
  </si>
  <si>
    <t>Kedvezményezett fizet</t>
  </si>
  <si>
    <t>Kedvezményezett fizet összesen:</t>
  </si>
  <si>
    <t>Támogató fizet összesen:</t>
  </si>
  <si>
    <t>Számlán feltüntettet tételek</t>
  </si>
  <si>
    <t>Számlán feltüntettet fizetendő összeg</t>
  </si>
  <si>
    <t>Vállalkozási szerződésben rögzített bruttó vállalási ár</t>
  </si>
  <si>
    <t>VSZ-re vetítve</t>
  </si>
  <si>
    <t>Max támtartra vetítve</t>
  </si>
  <si>
    <t>Előleg a vállalási ár 40%-a</t>
  </si>
  <si>
    <t>Ebből előleg terhére elszámol</t>
  </si>
  <si>
    <t>Végszámla</t>
  </si>
  <si>
    <t>Előleg a vállalási ár 34%-a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</si>
</sst>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\ &quot;Ft&quot;_-;\-* #,##0\ &quot;Ft&quot;_-;_-* &quot;-&quot;??\ &quot;Ft&quot;_-;_-@_-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164" fontId="0" fillId="0" borderId="2" xfId="1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1" applyNumberFormat="1" applyFont="1" applyAlignment="1">
      <alignment vertical="center"/>
    </xf>
    <xf numFmtId="0" fontId="0" fillId="4" borderId="4" xfId="0" applyFill="1" applyBorder="1" applyAlignment="1">
      <alignment vertical="center" wrapText="1"/>
    </xf>
    <xf numFmtId="165" fontId="2" fillId="4" borderId="5" xfId="0" applyNumberFormat="1" applyFont="1" applyFill="1" applyBorder="1" applyAlignment="1">
      <alignment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165" fontId="0" fillId="0" borderId="13" xfId="1" applyNumberFormat="1" applyFont="1" applyBorder="1" applyAlignment="1">
      <alignment vertical="center"/>
    </xf>
    <xf numFmtId="165" fontId="2" fillId="6" borderId="13" xfId="0" applyNumberFormat="1" applyFont="1" applyFill="1" applyBorder="1" applyAlignment="1">
      <alignment vertical="center"/>
    </xf>
    <xf numFmtId="165" fontId="2" fillId="4" borderId="14" xfId="0" applyNumberFormat="1" applyFont="1" applyFill="1" applyBorder="1" applyAlignment="1">
      <alignment vertical="center"/>
    </xf>
    <xf numFmtId="165" fontId="0" fillId="0" borderId="15" xfId="1" applyNumberFormat="1" applyFont="1" applyBorder="1" applyAlignment="1">
      <alignment vertical="center" wrapText="1"/>
    </xf>
    <xf numFmtId="164" fontId="0" fillId="7" borderId="9" xfId="1" applyNumberFormat="1" applyFont="1" applyFill="1" applyBorder="1" applyAlignment="1">
      <alignment horizontal="center" vertical="center" wrapText="1"/>
    </xf>
    <xf numFmtId="164" fontId="0" fillId="7" borderId="10" xfId="1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165" fontId="0" fillId="0" borderId="17" xfId="1" applyNumberFormat="1" applyFont="1" applyBorder="1" applyAlignment="1">
      <alignment vertical="center"/>
    </xf>
    <xf numFmtId="165" fontId="0" fillId="0" borderId="18" xfId="1" applyNumberFormat="1" applyFont="1" applyBorder="1" applyAlignment="1">
      <alignment vertical="center"/>
    </xf>
    <xf numFmtId="165" fontId="2" fillId="6" borderId="18" xfId="0" applyNumberFormat="1" applyFont="1" applyFill="1" applyBorder="1" applyAlignment="1">
      <alignment vertical="center"/>
    </xf>
    <xf numFmtId="165" fontId="2" fillId="4" borderId="19" xfId="0" applyNumberFormat="1" applyFont="1" applyFill="1" applyBorder="1" applyAlignment="1">
      <alignment vertical="center"/>
    </xf>
    <xf numFmtId="0" fontId="0" fillId="0" borderId="9" xfId="0" applyBorder="1" applyAlignment="1">
      <alignment vertical="center" wrapText="1"/>
    </xf>
    <xf numFmtId="165" fontId="0" fillId="0" borderId="10" xfId="0" applyNumberFormat="1" applyBorder="1" applyAlignment="1">
      <alignment vertical="center" wrapText="1"/>
    </xf>
    <xf numFmtId="165" fontId="0" fillId="0" borderId="10" xfId="1" applyNumberFormat="1" applyFont="1" applyBorder="1" applyAlignment="1">
      <alignment vertical="center"/>
    </xf>
    <xf numFmtId="165" fontId="2" fillId="6" borderId="10" xfId="0" applyNumberFormat="1" applyFont="1" applyFill="1" applyBorder="1" applyAlignment="1">
      <alignment vertical="center"/>
    </xf>
    <xf numFmtId="165" fontId="2" fillId="4" borderId="11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65" fontId="0" fillId="0" borderId="8" xfId="0" applyNumberFormat="1" applyBorder="1" applyAlignment="1">
      <alignment vertical="center" wrapText="1"/>
    </xf>
    <xf numFmtId="165" fontId="0" fillId="0" borderId="8" xfId="1" applyNumberFormat="1" applyFont="1" applyBorder="1" applyAlignment="1">
      <alignment vertical="center"/>
    </xf>
    <xf numFmtId="165" fontId="2" fillId="6" borderId="8" xfId="0" applyNumberFormat="1" applyFont="1" applyFill="1" applyBorder="1" applyAlignment="1">
      <alignment vertical="center"/>
    </xf>
    <xf numFmtId="165" fontId="2" fillId="4" borderId="20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65" fontId="2" fillId="5" borderId="2" xfId="0" applyNumberFormat="1" applyFont="1" applyFill="1" applyBorder="1" applyAlignment="1">
      <alignment vertical="center" wrapText="1"/>
    </xf>
    <xf numFmtId="9" fontId="2" fillId="5" borderId="3" xfId="2" applyFont="1" applyFill="1" applyBorder="1" applyAlignment="1">
      <alignment vertical="center"/>
    </xf>
    <xf numFmtId="9" fontId="2" fillId="4" borderId="6" xfId="2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0" fillId="0" borderId="23" xfId="0" applyNumberFormat="1" applyBorder="1" applyAlignment="1">
      <alignment vertical="center" wrapText="1"/>
    </xf>
    <xf numFmtId="9" fontId="0" fillId="0" borderId="23" xfId="2" applyFont="1" applyBorder="1" applyAlignment="1">
      <alignment vertical="center"/>
    </xf>
    <xf numFmtId="165" fontId="0" fillId="0" borderId="23" xfId="0" applyNumberFormat="1" applyBorder="1" applyAlignment="1">
      <alignment vertical="center"/>
    </xf>
    <xf numFmtId="0" fontId="0" fillId="6" borderId="24" xfId="0" applyFill="1" applyBorder="1" applyAlignment="1">
      <alignment horizontal="center" vertical="center" wrapText="1"/>
    </xf>
    <xf numFmtId="165" fontId="2" fillId="6" borderId="24" xfId="0" applyNumberFormat="1" applyFont="1" applyFill="1" applyBorder="1" applyAlignment="1">
      <alignment vertical="center"/>
    </xf>
    <xf numFmtId="166" fontId="2" fillId="6" borderId="27" xfId="2" applyNumberFormat="1" applyFont="1" applyFill="1" applyBorder="1" applyAlignment="1">
      <alignment vertical="center"/>
    </xf>
    <xf numFmtId="166" fontId="2" fillId="6" borderId="25" xfId="2" applyNumberFormat="1" applyFont="1" applyFill="1" applyBorder="1" applyAlignment="1">
      <alignment vertical="center"/>
    </xf>
    <xf numFmtId="166" fontId="2" fillId="6" borderId="26" xfId="2" applyNumberFormat="1" applyFont="1" applyFill="1" applyBorder="1" applyAlignment="1">
      <alignment vertical="center"/>
    </xf>
    <xf numFmtId="165" fontId="0" fillId="0" borderId="15" xfId="1" applyNumberFormat="1" applyFont="1" applyBorder="1" applyAlignment="1" applyProtection="1">
      <alignment vertical="center" wrapText="1"/>
    </xf>
    <xf numFmtId="164" fontId="0" fillId="7" borderId="9" xfId="1" applyNumberFormat="1" applyFont="1" applyFill="1" applyBorder="1" applyAlignment="1" applyProtection="1">
      <alignment horizontal="center" vertical="center" wrapText="1"/>
    </xf>
    <xf numFmtId="164" fontId="0" fillId="7" borderId="10" xfId="1" applyNumberFormat="1" applyFont="1" applyFill="1" applyBorder="1" applyAlignment="1" applyProtection="1">
      <alignment horizontal="center" vertical="center" wrapText="1"/>
    </xf>
    <xf numFmtId="9" fontId="0" fillId="0" borderId="23" xfId="2" applyFont="1" applyBorder="1" applyAlignment="1" applyProtection="1">
      <alignment vertical="center"/>
    </xf>
    <xf numFmtId="165" fontId="0" fillId="0" borderId="17" xfId="1" applyNumberFormat="1" applyFont="1" applyBorder="1" applyAlignment="1" applyProtection="1">
      <alignment vertical="center"/>
    </xf>
    <xf numFmtId="165" fontId="0" fillId="0" borderId="18" xfId="1" applyNumberFormat="1" applyFont="1" applyBorder="1" applyAlignment="1" applyProtection="1">
      <alignment vertical="center"/>
    </xf>
    <xf numFmtId="9" fontId="2" fillId="6" borderId="26" xfId="2" applyFont="1" applyFill="1" applyBorder="1" applyAlignment="1" applyProtection="1">
      <alignment vertical="center"/>
    </xf>
    <xf numFmtId="165" fontId="0" fillId="0" borderId="10" xfId="1" applyNumberFormat="1" applyFont="1" applyBorder="1" applyAlignment="1" applyProtection="1">
      <alignment vertical="center"/>
    </xf>
    <xf numFmtId="165" fontId="0" fillId="0" borderId="13" xfId="1" applyNumberFormat="1" applyFont="1" applyBorder="1" applyAlignment="1" applyProtection="1">
      <alignment vertical="center"/>
    </xf>
    <xf numFmtId="165" fontId="0" fillId="0" borderId="22" xfId="1" applyNumberFormat="1" applyFont="1" applyBorder="1" applyAlignment="1" applyProtection="1">
      <alignment vertical="center"/>
    </xf>
    <xf numFmtId="9" fontId="2" fillId="6" borderId="28" xfId="2" applyFont="1" applyFill="1" applyBorder="1" applyAlignment="1" applyProtection="1">
      <alignment vertical="center"/>
    </xf>
    <xf numFmtId="9" fontId="2" fillId="5" borderId="11" xfId="2" applyFont="1" applyFill="1" applyBorder="1" applyAlignment="1" applyProtection="1">
      <alignment vertical="center"/>
    </xf>
    <xf numFmtId="9" fontId="2" fillId="4" borderId="14" xfId="2" applyFont="1" applyFill="1" applyBorder="1" applyAlignment="1" applyProtection="1">
      <alignment vertical="center"/>
    </xf>
    <xf numFmtId="164" fontId="0" fillId="0" borderId="0" xfId="1" applyNumberFormat="1" applyFont="1" applyAlignment="1" applyProtection="1">
      <alignment vertical="center"/>
    </xf>
    <xf numFmtId="164" fontId="0" fillId="0" borderId="2" xfId="1" applyNumberFormat="1" applyFont="1" applyBorder="1" applyAlignment="1" applyProtection="1">
      <alignment vertical="center"/>
    </xf>
    <xf numFmtId="165" fontId="2" fillId="3" borderId="29" xfId="1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6" borderId="10" xfId="0" applyFill="1" applyBorder="1" applyAlignment="1" applyProtection="1">
      <alignment horizontal="center" vertical="center" wrapText="1"/>
    </xf>
    <xf numFmtId="0" fontId="0" fillId="6" borderId="24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16" xfId="0" applyBorder="1" applyAlignment="1" applyProtection="1">
      <alignment vertical="center" wrapText="1"/>
    </xf>
    <xf numFmtId="165" fontId="2" fillId="6" borderId="18" xfId="0" applyNumberFormat="1" applyFont="1" applyFill="1" applyBorder="1" applyAlignment="1" applyProtection="1">
      <alignment vertical="center"/>
    </xf>
    <xf numFmtId="165" fontId="2" fillId="6" borderId="25" xfId="0" applyNumberFormat="1" applyFont="1" applyFill="1" applyBorder="1" applyAlignment="1" applyProtection="1">
      <alignment vertical="center"/>
    </xf>
    <xf numFmtId="165" fontId="2" fillId="4" borderId="19" xfId="0" applyNumberFormat="1" applyFont="1" applyFill="1" applyBorder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65" fontId="0" fillId="0" borderId="23" xfId="0" applyNumberFormat="1" applyBorder="1" applyAlignment="1" applyProtection="1">
      <alignment vertical="center"/>
    </xf>
    <xf numFmtId="0" fontId="0" fillId="0" borderId="9" xfId="0" applyBorder="1" applyAlignment="1" applyProtection="1">
      <alignment vertical="center" wrapText="1"/>
    </xf>
    <xf numFmtId="165" fontId="0" fillId="0" borderId="10" xfId="0" applyNumberFormat="1" applyBorder="1" applyAlignment="1" applyProtection="1">
      <alignment vertical="center" wrapText="1"/>
    </xf>
    <xf numFmtId="165" fontId="2" fillId="6" borderId="10" xfId="0" applyNumberFormat="1" applyFont="1" applyFill="1" applyBorder="1" applyAlignment="1" applyProtection="1">
      <alignment vertical="center"/>
    </xf>
    <xf numFmtId="165" fontId="2" fillId="6" borderId="24" xfId="0" applyNumberFormat="1" applyFont="1" applyFill="1" applyBorder="1" applyAlignment="1" applyProtection="1">
      <alignment vertical="center"/>
    </xf>
    <xf numFmtId="165" fontId="2" fillId="4" borderId="11" xfId="0" applyNumberFormat="1" applyFont="1" applyFill="1" applyBorder="1" applyAlignment="1" applyProtection="1">
      <alignment vertical="center"/>
    </xf>
    <xf numFmtId="0" fontId="0" fillId="0" borderId="12" xfId="0" applyBorder="1" applyAlignment="1" applyProtection="1">
      <alignment vertical="center" wrapText="1"/>
    </xf>
    <xf numFmtId="165" fontId="0" fillId="0" borderId="13" xfId="0" applyNumberFormat="1" applyBorder="1" applyAlignment="1" applyProtection="1">
      <alignment vertical="center" wrapText="1"/>
    </xf>
    <xf numFmtId="165" fontId="2" fillId="6" borderId="13" xfId="0" applyNumberFormat="1" applyFont="1" applyFill="1" applyBorder="1" applyAlignment="1" applyProtection="1">
      <alignment vertical="center"/>
    </xf>
    <xf numFmtId="165" fontId="2" fillId="4" borderId="14" xfId="0" applyNumberFormat="1" applyFont="1" applyFill="1" applyBorder="1" applyAlignment="1" applyProtection="1">
      <alignment vertical="center"/>
    </xf>
    <xf numFmtId="0" fontId="0" fillId="0" borderId="21" xfId="0" applyBorder="1" applyAlignment="1" applyProtection="1">
      <alignment vertical="center" wrapText="1"/>
    </xf>
    <xf numFmtId="165" fontId="0" fillId="0" borderId="22" xfId="0" applyNumberFormat="1" applyBorder="1" applyAlignment="1" applyProtection="1">
      <alignment vertical="center" wrapText="1"/>
    </xf>
    <xf numFmtId="165" fontId="2" fillId="6" borderId="8" xfId="0" applyNumberFormat="1" applyFont="1" applyFill="1" applyBorder="1" applyAlignment="1" applyProtection="1">
      <alignment vertical="center"/>
    </xf>
    <xf numFmtId="165" fontId="2" fillId="4" borderId="20" xfId="0" applyNumberFormat="1" applyFont="1" applyFill="1" applyBorder="1" applyAlignment="1" applyProtection="1">
      <alignment vertical="center"/>
    </xf>
    <xf numFmtId="0" fontId="0" fillId="5" borderId="9" xfId="0" applyFill="1" applyBorder="1" applyAlignment="1" applyProtection="1">
      <alignment vertical="center" wrapText="1"/>
    </xf>
    <xf numFmtId="165" fontId="2" fillId="5" borderId="10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vertical="center" wrapText="1"/>
    </xf>
    <xf numFmtId="165" fontId="2" fillId="4" borderId="13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165" fontId="0" fillId="0" borderId="23" xfId="0" applyNumberForma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zoomScale="160" zoomScaleNormal="160" zoomScaleSheetLayoutView="205" workbookViewId="0">
      <selection activeCell="C1" sqref="C1"/>
    </sheetView>
  </sheetViews>
  <sheetFormatPr defaultColWidth="8.77734375" defaultRowHeight="14.4" x14ac:dyDescent="0.3"/>
  <cols>
    <col min="1" max="1" width="2.109375" style="73" customWidth="1"/>
    <col min="2" max="2" width="30.77734375" style="103" customWidth="1"/>
    <col min="3" max="3" width="28.33203125" style="103" customWidth="1"/>
    <col min="4" max="4" width="25.109375" style="61" customWidth="1"/>
    <col min="5" max="5" width="25.109375" style="73" customWidth="1"/>
    <col min="6" max="7" width="21.109375" style="73" hidden="1" customWidth="1"/>
    <col min="8" max="8" width="25.109375" style="73" customWidth="1"/>
    <col min="9" max="9" width="14.88671875" style="73" customWidth="1"/>
    <col min="10" max="10" width="13.21875" style="73" hidden="1" customWidth="1"/>
    <col min="11" max="11" width="12.33203125" style="73" customWidth="1"/>
    <col min="12" max="16384" width="8.77734375" style="73"/>
  </cols>
  <sheetData>
    <row r="1" spans="2:10" ht="29.4" thickBot="1" x14ac:dyDescent="0.35">
      <c r="B1" s="107" t="s">
        <v>7</v>
      </c>
      <c r="C1" s="63"/>
      <c r="D1" s="62"/>
      <c r="E1" s="104"/>
      <c r="F1" s="104"/>
      <c r="G1" s="104"/>
      <c r="H1" s="105"/>
      <c r="J1" s="106">
        <v>5000000</v>
      </c>
    </row>
    <row r="2" spans="2:10" ht="28.8" x14ac:dyDescent="0.3">
      <c r="B2" s="48"/>
      <c r="C2" s="49" t="s">
        <v>5</v>
      </c>
      <c r="D2" s="50" t="s">
        <v>6</v>
      </c>
      <c r="E2" s="70" t="s">
        <v>0</v>
      </c>
      <c r="F2" s="71" t="s">
        <v>8</v>
      </c>
      <c r="G2" s="71" t="s">
        <v>9</v>
      </c>
      <c r="H2" s="72" t="s">
        <v>2</v>
      </c>
      <c r="J2" s="51">
        <f>66%</f>
        <v>0.66</v>
      </c>
    </row>
    <row r="3" spans="2:10" ht="18" customHeight="1" thickBot="1" x14ac:dyDescent="0.35">
      <c r="B3" s="74" t="s">
        <v>13</v>
      </c>
      <c r="C3" s="52">
        <f>C1*0.34</f>
        <v>0</v>
      </c>
      <c r="D3" s="53">
        <f>C3</f>
        <v>0</v>
      </c>
      <c r="E3" s="75">
        <v>0</v>
      </c>
      <c r="F3" s="54" t="e">
        <f>D3/C1</f>
        <v>#DIV/0!</v>
      </c>
      <c r="G3" s="76"/>
      <c r="H3" s="77">
        <f>D3</f>
        <v>0</v>
      </c>
      <c r="I3" s="78"/>
      <c r="J3" s="79">
        <f>ROUNDDOWN(J1/J2,0)</f>
        <v>7575757</v>
      </c>
    </row>
    <row r="4" spans="2:10" ht="18" customHeight="1" x14ac:dyDescent="0.3">
      <c r="B4" s="80" t="s">
        <v>1</v>
      </c>
      <c r="C4" s="81">
        <f>C1*0.8</f>
        <v>0</v>
      </c>
      <c r="D4" s="55"/>
      <c r="E4" s="82"/>
      <c r="F4" s="83"/>
      <c r="G4" s="83"/>
      <c r="H4" s="84"/>
      <c r="I4" s="78"/>
      <c r="J4" s="78"/>
    </row>
    <row r="5" spans="2:10" ht="18" customHeight="1" thickBot="1" x14ac:dyDescent="0.35">
      <c r="B5" s="85" t="s">
        <v>11</v>
      </c>
      <c r="C5" s="86">
        <f>-C3</f>
        <v>0</v>
      </c>
      <c r="D5" s="56">
        <f>C4+C5</f>
        <v>0</v>
      </c>
      <c r="E5" s="87">
        <f>IF(AND($C$1&gt;$J$3,D5&gt;=4000000),4000000,D5)</f>
        <v>0</v>
      </c>
      <c r="F5" s="54" t="e">
        <f>E5/C1</f>
        <v>#DIV/0!</v>
      </c>
      <c r="G5" s="54" t="e">
        <f>E5/C7</f>
        <v>#DIV/0!</v>
      </c>
      <c r="H5" s="88">
        <f>D5-E5</f>
        <v>0</v>
      </c>
      <c r="I5" s="78"/>
      <c r="J5" s="78"/>
    </row>
    <row r="6" spans="2:10" ht="18" customHeight="1" thickBot="1" x14ac:dyDescent="0.35">
      <c r="B6" s="89" t="s">
        <v>12</v>
      </c>
      <c r="C6" s="90">
        <f>C1*0.2</f>
        <v>0</v>
      </c>
      <c r="D6" s="57">
        <f>C6</f>
        <v>0</v>
      </c>
      <c r="E6" s="91" cm="1">
        <f t="array" ref="E6">_xlfn.IFS(AND(E5=4000000,D6&gt;1000000),1000000,AND(E5=4000000,D6&lt;1000000),D6,AND(E5&lt;4000000,D6&gt;5000000-E5),5000000-E5,AND(E5&lt;4000000,D6&lt;=5000000-E5),D6)</f>
        <v>0</v>
      </c>
      <c r="F6" s="54" t="e">
        <f>E6/C1</f>
        <v>#DIV/0!</v>
      </c>
      <c r="G6" s="58" t="e">
        <f>E6/C7</f>
        <v>#DIV/0!</v>
      </c>
      <c r="H6" s="92">
        <f>D6-E6</f>
        <v>0</v>
      </c>
    </row>
    <row r="7" spans="2:10" ht="37.799999999999997" customHeight="1" x14ac:dyDescent="0.3">
      <c r="B7" s="93" t="s">
        <v>4</v>
      </c>
      <c r="C7" s="94">
        <f>ROUND(SUM(E3:E6),0)</f>
        <v>0</v>
      </c>
      <c r="D7" s="59" t="e">
        <f>C7/C1</f>
        <v>#DIV/0!</v>
      </c>
      <c r="E7" s="95" t="str" cm="1">
        <f t="array" ref="E7">_xlfn.IFS(C7&gt;=5000000,"Felhívjuk figyelmét, hogy a megadott vállalási árral kimerítette a maximálisan folyósítható támogatás összegét. A további felmerülő, kapcsolódó költségei kizárólag önerő terhére finanszírozhatók.",AND(C7&gt;=4500000,C7&lt;5000000),"Felhívjuk figyelmét, hogy a támogatási összegből kevesebb, mint 500 000 Ft áll rendelkezésre a felmerülő, kapcsolódó költségek finanszírozására.",C7&lt;4500000,"")</f>
        <v/>
      </c>
      <c r="F7" s="96"/>
      <c r="G7" s="96"/>
      <c r="H7" s="97"/>
    </row>
    <row r="8" spans="2:10" ht="37.799999999999997" customHeight="1" thickBot="1" x14ac:dyDescent="0.35">
      <c r="B8" s="98" t="s">
        <v>3</v>
      </c>
      <c r="C8" s="99">
        <f>SUM(H3:H6)</f>
        <v>0</v>
      </c>
      <c r="D8" s="60" t="e">
        <f>C8/C1</f>
        <v>#DIV/0!</v>
      </c>
      <c r="E8" s="100"/>
      <c r="F8" s="101"/>
      <c r="G8" s="101"/>
      <c r="H8" s="102"/>
    </row>
  </sheetData>
  <sheetProtection algorithmName="SHA-512" hashValue="w8c6nLUpL58B+I0+hqg6qHfVEK8sfStETNcRqN3gpqDpbzV+SnUsvMpE8JWfRJ3mp8DMZzZsSRoBCVaJmbJLmA==" saltValue="d4RKTH+W1Yz9VjBBqMqanA==" spinCount="100000" sheet="1" selectLockedCells="1"/>
  <mergeCells count="1">
    <mergeCell ref="E7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2C0D-6AC3-4239-AFDD-5840A21AB79F}">
  <dimension ref="B1:J11"/>
  <sheetViews>
    <sheetView zoomScale="160" zoomScaleNormal="160" zoomScaleSheetLayoutView="220" workbookViewId="0">
      <selection activeCell="C1" sqref="C1"/>
    </sheetView>
  </sheetViews>
  <sheetFormatPr defaultColWidth="8.77734375" defaultRowHeight="14.4" x14ac:dyDescent="0.3"/>
  <cols>
    <col min="1" max="1" width="2.109375" style="4" customWidth="1"/>
    <col min="2" max="2" width="32" style="6" customWidth="1"/>
    <col min="3" max="3" width="28.33203125" style="6" customWidth="1"/>
    <col min="4" max="4" width="24.5546875" style="7" customWidth="1"/>
    <col min="5" max="5" width="24.5546875" style="4" customWidth="1"/>
    <col min="6" max="7" width="24" style="4" hidden="1" customWidth="1"/>
    <col min="8" max="8" width="24.5546875" style="4" customWidth="1"/>
    <col min="9" max="9" width="15.88671875" style="4" customWidth="1"/>
    <col min="10" max="10" width="12.44140625" style="4" hidden="1" customWidth="1"/>
    <col min="11" max="11" width="12.33203125" style="4" customWidth="1"/>
    <col min="12" max="16384" width="8.77734375" style="4"/>
  </cols>
  <sheetData>
    <row r="1" spans="2:10" ht="29.4" thickBot="1" x14ac:dyDescent="0.35">
      <c r="B1" s="39" t="s">
        <v>7</v>
      </c>
      <c r="C1" s="63"/>
      <c r="D1" s="1"/>
      <c r="E1" s="2"/>
      <c r="F1" s="2"/>
      <c r="G1" s="2"/>
      <c r="H1" s="3"/>
      <c r="J1" s="40">
        <v>5000000</v>
      </c>
    </row>
    <row r="2" spans="2:10" ht="28.8" x14ac:dyDescent="0.3">
      <c r="B2" s="15"/>
      <c r="C2" s="16" t="s">
        <v>5</v>
      </c>
      <c r="D2" s="17" t="s">
        <v>6</v>
      </c>
      <c r="E2" s="10" t="s">
        <v>0</v>
      </c>
      <c r="F2" s="43" t="s">
        <v>8</v>
      </c>
      <c r="G2" s="43" t="s">
        <v>9</v>
      </c>
      <c r="H2" s="11" t="s">
        <v>2</v>
      </c>
      <c r="J2" s="41">
        <f>66%</f>
        <v>0.66</v>
      </c>
    </row>
    <row r="3" spans="2:10" ht="15.6" customHeight="1" thickBot="1" x14ac:dyDescent="0.35">
      <c r="B3" s="18" t="s">
        <v>10</v>
      </c>
      <c r="C3" s="19">
        <f>C1*0.4</f>
        <v>0</v>
      </c>
      <c r="D3" s="20">
        <f>C3</f>
        <v>0</v>
      </c>
      <c r="E3" s="21">
        <f>IF(AND($C$1&gt;$J$3,D3&gt;=3500000),3500000,D3)</f>
        <v>0</v>
      </c>
      <c r="F3" s="46" t="e">
        <f>E3/C1</f>
        <v>#DIV/0!</v>
      </c>
      <c r="G3" s="46" t="e">
        <f>E3/C7</f>
        <v>#DIV/0!</v>
      </c>
      <c r="H3" s="22">
        <f>D3-E3</f>
        <v>0</v>
      </c>
      <c r="I3" s="5"/>
      <c r="J3" s="42">
        <f>ROUNDDOWN(J1/J2,0)</f>
        <v>7575757</v>
      </c>
    </row>
    <row r="4" spans="2:10" ht="15.6" customHeight="1" x14ac:dyDescent="0.3">
      <c r="B4" s="23" t="s">
        <v>1</v>
      </c>
      <c r="C4" s="24">
        <f>C1*0.8</f>
        <v>0</v>
      </c>
      <c r="D4" s="25"/>
      <c r="E4" s="26"/>
      <c r="F4" s="44"/>
      <c r="G4" s="44"/>
      <c r="H4" s="27"/>
      <c r="I4" s="5"/>
      <c r="J4" s="5"/>
    </row>
    <row r="5" spans="2:10" ht="15.6" customHeight="1" thickBot="1" x14ac:dyDescent="0.35">
      <c r="B5" s="28" t="s">
        <v>11</v>
      </c>
      <c r="C5" s="29">
        <f>-C3</f>
        <v>0</v>
      </c>
      <c r="D5" s="12">
        <f>C4+C5</f>
        <v>0</v>
      </c>
      <c r="E5" s="13">
        <f>ABS(IF($C$1&gt;$J$3,($J$3*0.8*0.66)-$E$3,$C$4*0.66-$E$3))</f>
        <v>0</v>
      </c>
      <c r="F5" s="47" t="e">
        <f>E5/C1</f>
        <v>#DIV/0!</v>
      </c>
      <c r="G5" s="47" t="e">
        <f>E5/C7</f>
        <v>#DIV/0!</v>
      </c>
      <c r="H5" s="14">
        <f>D5-E5</f>
        <v>0</v>
      </c>
      <c r="I5" s="5"/>
      <c r="J5" s="5"/>
    </row>
    <row r="6" spans="2:10" ht="15.6" customHeight="1" thickBot="1" x14ac:dyDescent="0.35">
      <c r="B6" s="30" t="s">
        <v>12</v>
      </c>
      <c r="C6" s="31">
        <f>C1*0.2</f>
        <v>0</v>
      </c>
      <c r="D6" s="32">
        <f>C6</f>
        <v>0</v>
      </c>
      <c r="E6" s="33">
        <f>IF($C$1&gt;$J$3,$J$3*0.2*0.66,D6*0.66)</f>
        <v>0</v>
      </c>
      <c r="F6" s="45" t="e">
        <f>E6/C1</f>
        <v>#DIV/0!</v>
      </c>
      <c r="G6" s="45" t="e">
        <f>E6/C7</f>
        <v>#DIV/0!</v>
      </c>
      <c r="H6" s="34">
        <f>D6-E6</f>
        <v>0</v>
      </c>
    </row>
    <row r="7" spans="2:10" ht="36.6" customHeight="1" x14ac:dyDescent="0.3">
      <c r="B7" s="35" t="s">
        <v>4</v>
      </c>
      <c r="C7" s="36">
        <f>ROUND(SUM(E3:E6),0)</f>
        <v>0</v>
      </c>
      <c r="D7" s="37" t="e">
        <f>C7/C1</f>
        <v>#DIV/0!</v>
      </c>
      <c r="E7" s="64" t="str" cm="1">
        <f t="array" ref="E7">_xlfn.IFS(C7&gt;=5000000,"Felhívjuk figyelmét, hogy a megadott vállalási árral kimerítette a maximálisan folyósítható támogatás összegét. A további felmerülő, kapcsolódó költségei kizárólag önerő terhére finanszírozhatók.",AND(C7&gt;=4500000,C7&lt;5000000),"Felhívjuk figyelmét, hogy a támogatási összegből kevesebb, mint 500 000 Ft áll rendelkezésre a felmerülő, kapcsolódó költségek finanszírozására.",C7&lt;4500000,"")</f>
        <v/>
      </c>
      <c r="F7" s="65"/>
      <c r="G7" s="65"/>
      <c r="H7" s="66"/>
    </row>
    <row r="8" spans="2:10" ht="36.6" customHeight="1" thickBot="1" x14ac:dyDescent="0.35">
      <c r="B8" s="8" t="s">
        <v>3</v>
      </c>
      <c r="C8" s="9">
        <f>SUM(H3:H6)</f>
        <v>0</v>
      </c>
      <c r="D8" s="38" t="e">
        <f>C8/C1</f>
        <v>#DIV/0!</v>
      </c>
      <c r="E8" s="67"/>
      <c r="F8" s="68"/>
      <c r="G8" s="68"/>
      <c r="H8" s="69"/>
    </row>
    <row r="11" spans="2:10" x14ac:dyDescent="0.3">
      <c r="E11" s="5"/>
    </row>
  </sheetData>
  <sheetProtection algorithmName="SHA-512" hashValue="k01LPpO0xtUyK59Xq0Sf1Kg6KopLdbveHyme3rz3u/wfnl2Je9iIbvNmBAcTW0kwvkwL6jFmNWjqePuH0H3QNA==" saltValue="s6jB7i8Z+P3iEGYALERb2A==" spinCount="100000" sheet="1" selectLockedCells="1"/>
  <mergeCells count="1">
    <mergeCell ref="E7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FBE2-F6C9-4F7E-8322-D4C5CBEAC17E}">
  <dimension ref="B1:H6"/>
  <sheetViews>
    <sheetView zoomScale="160" zoomScaleNormal="160" workbookViewId="0">
      <selection activeCell="C1" sqref="C1"/>
    </sheetView>
  </sheetViews>
  <sheetFormatPr defaultColWidth="8.77734375" defaultRowHeight="14.4" x14ac:dyDescent="0.3"/>
  <cols>
    <col min="1" max="1" width="2.109375" style="4" customWidth="1"/>
    <col min="2" max="2" width="31.44140625" style="6" customWidth="1"/>
    <col min="3" max="3" width="28.33203125" style="6" customWidth="1"/>
    <col min="4" max="4" width="22.77734375" style="7" customWidth="1"/>
    <col min="5" max="6" width="22.77734375" style="4" customWidth="1"/>
    <col min="7" max="7" width="14.88671875" style="4" customWidth="1"/>
    <col min="8" max="8" width="14.5546875" style="4" hidden="1" customWidth="1"/>
    <col min="9" max="9" width="12.33203125" style="4" customWidth="1"/>
    <col min="10" max="16384" width="8.77734375" style="4"/>
  </cols>
  <sheetData>
    <row r="1" spans="2:8" ht="29.4" thickBot="1" x14ac:dyDescent="0.35">
      <c r="B1" s="39" t="s">
        <v>7</v>
      </c>
      <c r="C1" s="63"/>
      <c r="D1" s="1"/>
      <c r="E1" s="2"/>
      <c r="F1" s="3"/>
      <c r="H1" s="40">
        <v>5000000</v>
      </c>
    </row>
    <row r="2" spans="2:8" ht="29.4" thickBot="1" x14ac:dyDescent="0.35">
      <c r="B2" s="15"/>
      <c r="C2" s="16" t="s">
        <v>5</v>
      </c>
      <c r="D2" s="17" t="s">
        <v>6</v>
      </c>
      <c r="E2" s="10" t="s">
        <v>0</v>
      </c>
      <c r="F2" s="11" t="s">
        <v>2</v>
      </c>
      <c r="H2" s="41">
        <f>66%</f>
        <v>0.66</v>
      </c>
    </row>
    <row r="3" spans="2:8" ht="22.8" customHeight="1" thickBot="1" x14ac:dyDescent="0.35">
      <c r="B3" s="23" t="s">
        <v>1</v>
      </c>
      <c r="C3" s="24">
        <f>C1*0.8</f>
        <v>0</v>
      </c>
      <c r="D3" s="25">
        <f>C3</f>
        <v>0</v>
      </c>
      <c r="E3" s="26">
        <f>IF($C$1&gt;$H$3,$H$3*0.8*0.66,D3*0.66)</f>
        <v>0</v>
      </c>
      <c r="F3" s="27">
        <f>D3-E3</f>
        <v>0</v>
      </c>
      <c r="G3" s="5"/>
      <c r="H3" s="42">
        <f>ROUNDDOWN(H1/H2,0)</f>
        <v>7575757</v>
      </c>
    </row>
    <row r="4" spans="2:8" ht="22.8" customHeight="1" thickBot="1" x14ac:dyDescent="0.35">
      <c r="B4" s="30" t="s">
        <v>12</v>
      </c>
      <c r="C4" s="31">
        <f>C1*0.2</f>
        <v>0</v>
      </c>
      <c r="D4" s="32">
        <f>C4</f>
        <v>0</v>
      </c>
      <c r="E4" s="33">
        <f>IF($C$1&gt;$H$3,$H$3*0.2*0.66,D4*0.66)</f>
        <v>0</v>
      </c>
      <c r="F4" s="34">
        <f>D4-E4</f>
        <v>0</v>
      </c>
    </row>
    <row r="5" spans="2:8" ht="35.4" customHeight="1" x14ac:dyDescent="0.3">
      <c r="B5" s="35" t="s">
        <v>4</v>
      </c>
      <c r="C5" s="36">
        <f>ROUND(SUM(E3:E4),0)</f>
        <v>0</v>
      </c>
      <c r="D5" s="37" t="e">
        <f>C5/C1</f>
        <v>#DIV/0!</v>
      </c>
      <c r="E5" s="64" t="str" cm="1">
        <f t="array" ref="E5">_xlfn.IFS(C5&gt;=5000000,"Felhívjuk figyelmét, hogy a megadott vállalási árral kimerítette a maximálisan folyósítható támogatás összegét. A további felmerülő, kapcsolódó költségei kizárólag önerő terhére finanszírozhatók.",AND(C5&gt;=4500000,C5&lt;5000000),"Felhívjuk figyelmét, hogy a támogatási összegből kevesebb, mint 500 000 Ft áll rendelkezésre a felmerülő, kapcsolódó költségek finanszírozására.",C5&lt;4500000,"")</f>
        <v/>
      </c>
      <c r="F5" s="66"/>
    </row>
    <row r="6" spans="2:8" ht="35.4" customHeight="1" thickBot="1" x14ac:dyDescent="0.35">
      <c r="B6" s="8" t="s">
        <v>3</v>
      </c>
      <c r="C6" s="9">
        <f>SUM(F3:F4)</f>
        <v>0</v>
      </c>
      <c r="D6" s="38" t="e">
        <f>C6/C1</f>
        <v>#DIV/0!</v>
      </c>
      <c r="E6" s="67"/>
      <c r="F6" s="69"/>
    </row>
  </sheetData>
  <sheetProtection algorithmName="SHA-512" hashValue="K06eSiMm5uGdx9b/Qahrbdcxiva6/8UcL5kAccbDB0NTIMccDjwKI6p1eoH47oXnUqgQHUqXM2q1ITcp6ewDBA==" saltValue="HQFg2VsAtu9WjIOxjownkQ==" spinCount="100000" sheet="1" selectLockedCells="1"/>
  <mergeCells count="1">
    <mergeCell ref="E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 verzió</vt:lpstr>
      <vt:lpstr>B verzió</vt:lpstr>
      <vt:lpstr>előleg nélkül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cene.david@nffku.hu</dc:creator>
  <cp:lastModifiedBy>Cene Dávid</cp:lastModifiedBy>
  <dcterms:created xsi:type="dcterms:W3CDTF">2015-06-05T18:19:34Z</dcterms:created>
  <dcterms:modified xsi:type="dcterms:W3CDTF">2023-12-23T16:09:40Z</dcterms:modified>
</cp:coreProperties>
</file>