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Saját meghajtó\_NPP\_Excel\"/>
    </mc:Choice>
  </mc:AlternateContent>
  <xr:revisionPtr revIDLastSave="0" documentId="13_ncr:1_{6DF6759C-7886-4045-B44D-00A5F081EAE6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Költségveté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5" i="1"/>
  <c r="O23" i="1" a="1"/>
  <c r="O23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I4" i="1"/>
  <c r="I5" i="1"/>
  <c r="I6" i="1"/>
  <c r="I7" i="1"/>
  <c r="I8" i="1"/>
  <c r="K9" i="1"/>
  <c r="I10" i="1"/>
  <c r="K11" i="1"/>
  <c r="K12" i="1"/>
  <c r="I13" i="1"/>
  <c r="K14" i="1"/>
  <c r="K15" i="1"/>
  <c r="K16" i="1"/>
  <c r="I17" i="1"/>
  <c r="I18" i="1"/>
  <c r="I19" i="1"/>
  <c r="K20" i="1"/>
  <c r="K3" i="1"/>
  <c r="K2" i="1"/>
  <c r="I20" i="1"/>
  <c r="J2" i="1"/>
  <c r="J22" i="1" l="1"/>
  <c r="J21" i="1"/>
  <c r="L20" i="1"/>
  <c r="K13" i="1"/>
  <c r="L13" i="1" s="1"/>
  <c r="I12" i="1"/>
  <c r="K7" i="1"/>
  <c r="K5" i="1"/>
  <c r="L5" i="1" s="1"/>
  <c r="K4" i="1"/>
  <c r="L4" i="1" s="1"/>
  <c r="K10" i="1"/>
  <c r="L10" i="1" s="1"/>
  <c r="I15" i="1"/>
  <c r="I14" i="1"/>
  <c r="K8" i="1"/>
  <c r="L8" i="1" s="1"/>
  <c r="K6" i="1"/>
  <c r="L6" i="1" s="1"/>
  <c r="I9" i="1"/>
  <c r="I3" i="1"/>
  <c r="I11" i="1"/>
  <c r="K18" i="1"/>
  <c r="L18" i="1" s="1"/>
  <c r="K17" i="1"/>
  <c r="K19" i="1"/>
  <c r="L19" i="1" s="1"/>
  <c r="M20" i="1" s="1"/>
  <c r="N19" i="1" s="1"/>
  <c r="I16" i="1"/>
  <c r="I2" i="1"/>
  <c r="L12" i="1"/>
  <c r="L9" i="1"/>
  <c r="L7" i="1"/>
  <c r="L16" i="1"/>
  <c r="L3" i="1"/>
  <c r="L15" i="1"/>
  <c r="L14" i="1"/>
  <c r="L11" i="1"/>
  <c r="L2" i="1"/>
  <c r="L17" i="1" l="1"/>
  <c r="L22" i="1" s="1"/>
  <c r="K22" i="1"/>
  <c r="M18" i="1"/>
  <c r="L21" i="1"/>
  <c r="L23" i="1" s="1"/>
  <c r="K21" i="1"/>
  <c r="M17" i="1"/>
  <c r="M7" i="1"/>
  <c r="K23" i="1" l="1"/>
  <c r="N2" i="1"/>
  <c r="N18" i="1"/>
  <c r="N8" i="1"/>
  <c r="L24" i="1" l="1"/>
  <c r="K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<sst xmlns="http://schemas.openxmlformats.org/spreadsheetml/2006/main" count="65" uniqueCount="54">
  <si>
    <t>Inverter</t>
  </si>
  <si>
    <t>Tétel megnevezése</t>
  </si>
  <si>
    <t>Mennyiségi egység</t>
  </si>
  <si>
    <t>Nettó</t>
  </si>
  <si>
    <t>Áfa</t>
  </si>
  <si>
    <t>Bruttó</t>
  </si>
  <si>
    <t>Munkadíj</t>
  </si>
  <si>
    <t>Tervezés</t>
  </si>
  <si>
    <t>Összesen áfa</t>
  </si>
  <si>
    <t>Összesen bruttó</t>
  </si>
  <si>
    <t>Összesen nettó</t>
  </si>
  <si>
    <t>Tétel részletezése, típus megadása</t>
  </si>
  <si>
    <t>II. Eszköz- és anyagköltség</t>
  </si>
  <si>
    <t>I. Előkészítés, koordináció, tervezés, engedélyezés költsége</t>
  </si>
  <si>
    <t>Ellenőrzés</t>
  </si>
  <si>
    <t>Részösszesítő oszlop, kitöltő elől elrejtve</t>
  </si>
  <si>
    <t>Pályázati felhívás szerinti korlátok, megjegyzés</t>
  </si>
  <si>
    <t>III. Munkadíj</t>
  </si>
  <si>
    <t>Kategória megnevezése</t>
  </si>
  <si>
    <t>Egyéb anyagok, eszközök</t>
  </si>
  <si>
    <t>Teljesítmény / kapacitás megadása</t>
  </si>
  <si>
    <t>Projekttábla</t>
  </si>
  <si>
    <t>Pályázati adminisztráció</t>
  </si>
  <si>
    <t>Mérőhely szabványosításának költsége</t>
  </si>
  <si>
    <t>db</t>
  </si>
  <si>
    <t>Mennyiség</t>
  </si>
  <si>
    <t>tervcsomag</t>
  </si>
  <si>
    <t>Egyéb engedélyek</t>
  </si>
  <si>
    <t>Egyéb1</t>
  </si>
  <si>
    <t>Egyéb2</t>
  </si>
  <si>
    <t>Tárolóegység1</t>
  </si>
  <si>
    <t>Tárolóegység2</t>
  </si>
  <si>
    <t>Tárolóegység3</t>
  </si>
  <si>
    <t>csomag</t>
  </si>
  <si>
    <t>rendszer</t>
  </si>
  <si>
    <t xml:space="preserve">Napelemcsomag </t>
  </si>
  <si>
    <t>Tárolóegység4</t>
  </si>
  <si>
    <t>Tárolóegység5</t>
  </si>
  <si>
    <t>Tartószerkezet teljes rendszerhez</t>
  </si>
  <si>
    <t>Fázisbővítés (max. 3*20 A)</t>
  </si>
  <si>
    <t>A</t>
  </si>
  <si>
    <t xml:space="preserve">Maximum a beruházás teljes költségének 70%-a.
</t>
  </si>
  <si>
    <t>Maximum a beruházás teljes költségének 30%-a.</t>
  </si>
  <si>
    <t>IV. Mérőhely szabványosítása, fázisbővítés</t>
  </si>
  <si>
    <t>Csatlakozási engedély</t>
  </si>
  <si>
    <t>Napelemcsomag teljesítményének ellenőrzése</t>
  </si>
  <si>
    <t>Tárolókapacitás ellenőrzése</t>
  </si>
  <si>
    <t>Inverter teljesítményének ellenőrzése</t>
  </si>
  <si>
    <t>Maximum 600 000 Ft.
Figyelem! Ez a költség része a beruházás költségvetésének, de nem része a vállalkozási szerződésnek.</t>
  </si>
  <si>
    <t>Beruházás összesen</t>
  </si>
  <si>
    <t>Vállalkozási szerződés összesen</t>
  </si>
  <si>
    <t>Beruházás támogatástartalma</t>
  </si>
  <si>
    <t>Beruházás önereje</t>
  </si>
  <si>
    <t>Maximum a beruházás teljes költségének 15%-a.
Figyelem! Az Egyéb1 költségsor része a vállalkozási szerződésnek. 
A Csatlakozási engedély, az Egyéb engedélyek és az Egyéb2 költségsor része a beruházás költségvetésének, de nem része a vállalkozási szerződésnek.
Az Egyéb engedélyek, Egyéb1 és Egyéb2 költségsorokon összesítve szükséges feltüntetni a költségeket. Ezen tételekhez 0 vagy 1 érték rögzíthető mennyiségként.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</si>
</sst>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Ft&quot;_-;\-* #,##0\ &quot;Ft&quot;_-;_-* &quot;-&quot;??\ &quot;Ft&quot;_-;_-@_-"/>
    <numFmt numFmtId="165" formatCode="0.00&quot; kW&quot;"/>
    <numFmt numFmtId="166" formatCode="0.00&quot; kWh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0" tint="-0.34998626667073579"/>
      <name val="Times New Roman"/>
      <family val="1"/>
      <charset val="238"/>
    </font>
    <font>
      <sz val="12"/>
      <color theme="0" tint="-0.34998626667073579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9">
    <xf numFmtId="0" fontId="0" fillId="0" borderId="0" xfId="0"/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5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" fillId="7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3" borderId="25" xfId="0" applyFont="1" applyFill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7" borderId="1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3" borderId="26" xfId="0" applyFont="1" applyFill="1" applyBorder="1" applyAlignme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2" fillId="7" borderId="3" xfId="0" applyNumberFormat="1" applyFont="1" applyFill="1" applyBorder="1" applyAlignment="1">
      <alignment vertical="center"/>
    </xf>
    <xf numFmtId="165" fontId="2" fillId="0" borderId="2" xfId="0" applyNumberFormat="1" applyFont="1" applyBorder="1" applyAlignment="1" applyProtection="1">
      <alignment vertical="center"/>
      <protection locked="0"/>
    </xf>
    <xf numFmtId="0" fontId="2" fillId="7" borderId="2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166" fontId="2" fillId="0" borderId="1" xfId="0" applyNumberFormat="1" applyFont="1" applyBorder="1" applyAlignment="1" applyProtection="1">
      <alignment vertical="center"/>
      <protection locked="0"/>
    </xf>
    <xf numFmtId="166" fontId="2" fillId="0" borderId="23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0" fontId="2" fillId="7" borderId="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5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7" borderId="4" xfId="0" applyNumberFormat="1" applyFont="1" applyFill="1" applyBorder="1" applyAlignment="1">
      <alignment vertical="center"/>
    </xf>
    <xf numFmtId="0" fontId="6" fillId="3" borderId="24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164" fontId="1" fillId="7" borderId="19" xfId="0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5" borderId="28" xfId="0" applyFont="1" applyFill="1" applyBorder="1" applyAlignment="1">
      <alignment horizontal="center" vertical="center"/>
    </xf>
    <xf numFmtId="164" fontId="7" fillId="6" borderId="0" xfId="0" applyNumberFormat="1" applyFont="1" applyFill="1" applyAlignment="1" applyProtection="1">
      <alignment vertical="center"/>
      <protection hidden="1"/>
    </xf>
    <xf numFmtId="0" fontId="3" fillId="0" borderId="30" xfId="0" applyFont="1" applyBorder="1" applyAlignment="1">
      <alignment vertical="center"/>
    </xf>
    <xf numFmtId="10" fontId="1" fillId="7" borderId="19" xfId="1" applyNumberFormat="1" applyFont="1" applyFill="1" applyBorder="1" applyAlignment="1" applyProtection="1">
      <alignment vertical="center"/>
    </xf>
    <xf numFmtId="164" fontId="1" fillId="7" borderId="13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164" fontId="5" fillId="0" borderId="24" xfId="0" applyNumberFormat="1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164" fontId="5" fillId="0" borderId="26" xfId="0" applyNumberFormat="1" applyFont="1" applyBorder="1" applyAlignment="1" applyProtection="1">
      <alignment vertical="center"/>
      <protection hidden="1"/>
    </xf>
    <xf numFmtId="164" fontId="5" fillId="0" borderId="25" xfId="0" applyNumberFormat="1" applyFont="1" applyBorder="1" applyAlignment="1" applyProtection="1">
      <alignment vertical="center"/>
      <protection hidden="1"/>
    </xf>
    <xf numFmtId="164" fontId="5" fillId="0" borderId="20" xfId="0" applyNumberFormat="1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164" fontId="7" fillId="6" borderId="27" xfId="0" applyNumberFormat="1" applyFont="1" applyFill="1" applyBorder="1" applyAlignment="1" applyProtection="1">
      <alignment vertical="center"/>
      <protection hidden="1"/>
    </xf>
    <xf numFmtId="164" fontId="2" fillId="0" borderId="10" xfId="0" applyNumberFormat="1" applyFont="1" applyBorder="1" applyAlignment="1">
      <alignment horizontal="center" vertical="center"/>
    </xf>
    <xf numFmtId="164" fontId="1" fillId="6" borderId="18" xfId="0" applyNumberFormat="1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O25"/>
  <sheetViews>
    <sheetView tabSelected="1" zoomScaleNormal="100" workbookViewId="0">
      <selection activeCell="C2" sqref="C2"/>
    </sheetView>
  </sheetViews>
  <sheetFormatPr defaultColWidth="8.77734375" defaultRowHeight="15.6" x14ac:dyDescent="0.3"/>
  <cols>
    <col min="1" max="1" width="18.77734375" style="12" customWidth="1"/>
    <col min="2" max="2" width="33.44140625" style="22" customWidth="1"/>
    <col min="3" max="3" width="63" style="22" customWidth="1"/>
    <col min="4" max="4" width="17.44140625" style="22" customWidth="1"/>
    <col min="5" max="5" width="14.44140625" style="65" customWidth="1"/>
    <col min="6" max="6" width="14.44140625" style="22" customWidth="1"/>
    <col min="7" max="12" width="19.44140625" style="22" customWidth="1"/>
    <col min="13" max="13" width="16.21875" style="64" hidden="1" customWidth="1"/>
    <col min="14" max="14" width="19.21875" style="22" customWidth="1"/>
    <col min="15" max="15" width="65.21875" style="22" customWidth="1"/>
    <col min="16" max="16384" width="8.77734375" style="22"/>
  </cols>
  <sheetData>
    <row r="1" spans="1:15" s="6" customFormat="1" ht="47.4" thickBot="1" x14ac:dyDescent="0.35">
      <c r="A1" s="2" t="s">
        <v>18</v>
      </c>
      <c r="B1" s="2" t="s">
        <v>1</v>
      </c>
      <c r="C1" s="3" t="s">
        <v>11</v>
      </c>
      <c r="D1" s="4" t="s">
        <v>20</v>
      </c>
      <c r="E1" s="4" t="s">
        <v>2</v>
      </c>
      <c r="F1" s="4" t="s">
        <v>25</v>
      </c>
      <c r="G1" s="4" t="s">
        <v>3</v>
      </c>
      <c r="H1" s="4" t="s">
        <v>4</v>
      </c>
      <c r="I1" s="4" t="s">
        <v>5</v>
      </c>
      <c r="J1" s="4" t="s">
        <v>10</v>
      </c>
      <c r="K1" s="4" t="s">
        <v>8</v>
      </c>
      <c r="L1" s="4" t="s">
        <v>9</v>
      </c>
      <c r="M1" s="1" t="s">
        <v>15</v>
      </c>
      <c r="N1" s="4" t="s">
        <v>14</v>
      </c>
      <c r="O1" s="5" t="s">
        <v>16</v>
      </c>
    </row>
    <row r="2" spans="1:15" ht="25.2" customHeight="1" x14ac:dyDescent="0.3">
      <c r="A2" s="77" t="s">
        <v>13</v>
      </c>
      <c r="B2" s="15" t="s">
        <v>7</v>
      </c>
      <c r="C2" s="16"/>
      <c r="D2" s="17"/>
      <c r="E2" s="18" t="s">
        <v>26</v>
      </c>
      <c r="F2" s="19">
        <v>1</v>
      </c>
      <c r="G2" s="20">
        <v>0</v>
      </c>
      <c r="H2" s="20">
        <v>0</v>
      </c>
      <c r="I2" s="21">
        <f>G2+H2</f>
        <v>0</v>
      </c>
      <c r="J2" s="21">
        <f>F2*G2</f>
        <v>0</v>
      </c>
      <c r="K2" s="21">
        <f>F2*H2</f>
        <v>0</v>
      </c>
      <c r="L2" s="21">
        <f>J2+K2</f>
        <v>0</v>
      </c>
      <c r="M2" s="66"/>
      <c r="N2" s="83" t="str">
        <f>IF(M7&lt;=L21*0.15,"Korláton belüli","Felülvizsgálandó")</f>
        <v>Korláton belüli</v>
      </c>
      <c r="O2" s="80" t="s">
        <v>53</v>
      </c>
    </row>
    <row r="3" spans="1:15" ht="25.2" customHeight="1" x14ac:dyDescent="0.3">
      <c r="A3" s="78"/>
      <c r="B3" s="23" t="s">
        <v>22</v>
      </c>
      <c r="C3" s="24"/>
      <c r="D3" s="25"/>
      <c r="E3" s="26" t="s">
        <v>24</v>
      </c>
      <c r="F3" s="27">
        <v>1</v>
      </c>
      <c r="G3" s="28">
        <v>0</v>
      </c>
      <c r="H3" s="28">
        <v>0</v>
      </c>
      <c r="I3" s="29">
        <f t="shared" ref="I3:I20" si="0">G3+H3</f>
        <v>0</v>
      </c>
      <c r="J3" s="29">
        <f t="shared" ref="J3:J20" si="1">F3*G3</f>
        <v>0</v>
      </c>
      <c r="K3" s="29">
        <f>F3*H3</f>
        <v>0</v>
      </c>
      <c r="L3" s="29">
        <f t="shared" ref="L3:L18" si="2">J3+K3</f>
        <v>0</v>
      </c>
      <c r="M3" s="67"/>
      <c r="N3" s="84"/>
      <c r="O3" s="81"/>
    </row>
    <row r="4" spans="1:15" ht="25.2" customHeight="1" x14ac:dyDescent="0.3">
      <c r="A4" s="78"/>
      <c r="B4" s="30" t="s">
        <v>44</v>
      </c>
      <c r="C4" s="24"/>
      <c r="D4" s="25"/>
      <c r="E4" s="26" t="s">
        <v>24</v>
      </c>
      <c r="F4" s="27">
        <v>1</v>
      </c>
      <c r="G4" s="28">
        <v>0</v>
      </c>
      <c r="H4" s="28">
        <v>0</v>
      </c>
      <c r="I4" s="29">
        <f t="shared" ref="I4" si="3">G4+H4</f>
        <v>0</v>
      </c>
      <c r="J4" s="29">
        <f t="shared" si="1"/>
        <v>0</v>
      </c>
      <c r="K4" s="29">
        <f>H4</f>
        <v>0</v>
      </c>
      <c r="L4" s="29">
        <f t="shared" ref="L4" si="4">J4+K4</f>
        <v>0</v>
      </c>
      <c r="M4" s="67"/>
      <c r="N4" s="84"/>
      <c r="O4" s="81"/>
    </row>
    <row r="5" spans="1:15" ht="25.2" customHeight="1" x14ac:dyDescent="0.3">
      <c r="A5" s="78"/>
      <c r="B5" s="30" t="s">
        <v>27</v>
      </c>
      <c r="C5" s="24"/>
      <c r="D5" s="25"/>
      <c r="E5" s="31"/>
      <c r="F5" s="33">
        <v>0</v>
      </c>
      <c r="G5" s="28">
        <v>0</v>
      </c>
      <c r="H5" s="28">
        <v>0</v>
      </c>
      <c r="I5" s="29">
        <f t="shared" si="0"/>
        <v>0</v>
      </c>
      <c r="J5" s="29">
        <f t="shared" si="1"/>
        <v>0</v>
      </c>
      <c r="K5" s="29">
        <f>H5</f>
        <v>0</v>
      </c>
      <c r="L5" s="29">
        <f t="shared" si="2"/>
        <v>0</v>
      </c>
      <c r="M5" s="67"/>
      <c r="N5" s="84"/>
      <c r="O5" s="81"/>
    </row>
    <row r="6" spans="1:15" ht="25.2" customHeight="1" x14ac:dyDescent="0.3">
      <c r="A6" s="78"/>
      <c r="B6" s="32" t="s">
        <v>28</v>
      </c>
      <c r="C6" s="24"/>
      <c r="D6" s="25"/>
      <c r="E6" s="31"/>
      <c r="F6" s="33">
        <v>0</v>
      </c>
      <c r="G6" s="28">
        <v>0</v>
      </c>
      <c r="H6" s="28">
        <v>0</v>
      </c>
      <c r="I6" s="29">
        <f t="shared" ref="I6" si="5">G6+H6</f>
        <v>0</v>
      </c>
      <c r="J6" s="29">
        <f t="shared" si="1"/>
        <v>0</v>
      </c>
      <c r="K6" s="29">
        <f t="shared" ref="K6" si="6">F6*H6</f>
        <v>0</v>
      </c>
      <c r="L6" s="29">
        <f t="shared" ref="L6" si="7">J6+K6</f>
        <v>0</v>
      </c>
      <c r="M6" s="67"/>
      <c r="N6" s="84"/>
      <c r="O6" s="81"/>
    </row>
    <row r="7" spans="1:15" ht="25.2" customHeight="1" thickBot="1" x14ac:dyDescent="0.35">
      <c r="A7" s="79"/>
      <c r="B7" s="34" t="s">
        <v>29</v>
      </c>
      <c r="C7" s="35"/>
      <c r="D7" s="36"/>
      <c r="E7" s="31"/>
      <c r="F7" s="37">
        <v>0</v>
      </c>
      <c r="G7" s="38">
        <v>0</v>
      </c>
      <c r="H7" s="38">
        <v>0</v>
      </c>
      <c r="I7" s="39">
        <f t="shared" si="0"/>
        <v>0</v>
      </c>
      <c r="J7" s="39">
        <f t="shared" si="1"/>
        <v>0</v>
      </c>
      <c r="K7" s="39">
        <f>F7*H7</f>
        <v>0</v>
      </c>
      <c r="L7" s="39">
        <f t="shared" si="2"/>
        <v>0</v>
      </c>
      <c r="M7" s="68">
        <f>SUM(L2:L7)</f>
        <v>0</v>
      </c>
      <c r="N7" s="85"/>
      <c r="O7" s="82"/>
    </row>
    <row r="8" spans="1:15" ht="25.2" customHeight="1" x14ac:dyDescent="0.3">
      <c r="A8" s="77" t="s">
        <v>12</v>
      </c>
      <c r="B8" s="15" t="s">
        <v>35</v>
      </c>
      <c r="C8" s="16"/>
      <c r="D8" s="40">
        <v>0</v>
      </c>
      <c r="E8" s="18" t="s">
        <v>33</v>
      </c>
      <c r="F8" s="41">
        <v>1</v>
      </c>
      <c r="G8" s="20">
        <v>0</v>
      </c>
      <c r="H8" s="20">
        <v>0</v>
      </c>
      <c r="I8" s="21">
        <f t="shared" si="0"/>
        <v>0</v>
      </c>
      <c r="J8" s="21">
        <f t="shared" si="1"/>
        <v>0</v>
      </c>
      <c r="K8" s="21">
        <f>F8*H8</f>
        <v>0</v>
      </c>
      <c r="L8" s="21">
        <f t="shared" si="2"/>
        <v>0</v>
      </c>
      <c r="M8" s="66"/>
      <c r="N8" s="83" t="str">
        <f>IF(M17&lt;=L21*0.7,"Korláton belüli","Felülvizsgálandó")</f>
        <v>Korláton belüli</v>
      </c>
      <c r="O8" s="80" t="s">
        <v>41</v>
      </c>
    </row>
    <row r="9" spans="1:15" ht="25.2" customHeight="1" x14ac:dyDescent="0.3">
      <c r="A9" s="78"/>
      <c r="B9" s="42" t="s">
        <v>30</v>
      </c>
      <c r="C9" s="24"/>
      <c r="D9" s="43">
        <v>0</v>
      </c>
      <c r="E9" s="26" t="s">
        <v>24</v>
      </c>
      <c r="F9" s="33">
        <v>0</v>
      </c>
      <c r="G9" s="28">
        <v>0</v>
      </c>
      <c r="H9" s="28">
        <v>0</v>
      </c>
      <c r="I9" s="29">
        <f t="shared" ref="I9:I10" si="8">G9+H9</f>
        <v>0</v>
      </c>
      <c r="J9" s="29">
        <f t="shared" si="1"/>
        <v>0</v>
      </c>
      <c r="K9" s="29">
        <f t="shared" ref="K9:K18" si="9">F9*H9</f>
        <v>0</v>
      </c>
      <c r="L9" s="29">
        <f t="shared" ref="L9:L10" si="10">J9+K9</f>
        <v>0</v>
      </c>
      <c r="M9" s="69"/>
      <c r="N9" s="84"/>
      <c r="O9" s="81"/>
    </row>
    <row r="10" spans="1:15" ht="25.2" customHeight="1" x14ac:dyDescent="0.3">
      <c r="A10" s="78"/>
      <c r="B10" s="42" t="s">
        <v>31</v>
      </c>
      <c r="C10" s="24"/>
      <c r="D10" s="43">
        <v>0</v>
      </c>
      <c r="E10" s="26" t="s">
        <v>24</v>
      </c>
      <c r="F10" s="33">
        <v>0</v>
      </c>
      <c r="G10" s="28">
        <v>0</v>
      </c>
      <c r="H10" s="28">
        <v>0</v>
      </c>
      <c r="I10" s="29">
        <f t="shared" si="8"/>
        <v>0</v>
      </c>
      <c r="J10" s="29">
        <f t="shared" si="1"/>
        <v>0</v>
      </c>
      <c r="K10" s="29">
        <f t="shared" si="9"/>
        <v>0</v>
      </c>
      <c r="L10" s="29">
        <f t="shared" si="10"/>
        <v>0</v>
      </c>
      <c r="M10" s="69"/>
      <c r="N10" s="84"/>
      <c r="O10" s="81"/>
    </row>
    <row r="11" spans="1:15" ht="25.2" customHeight="1" x14ac:dyDescent="0.3">
      <c r="A11" s="78"/>
      <c r="B11" s="42" t="s">
        <v>32</v>
      </c>
      <c r="C11" s="24"/>
      <c r="D11" s="43">
        <v>0</v>
      </c>
      <c r="E11" s="26" t="s">
        <v>24</v>
      </c>
      <c r="F11" s="33">
        <v>0</v>
      </c>
      <c r="G11" s="28">
        <v>0</v>
      </c>
      <c r="H11" s="28">
        <v>0</v>
      </c>
      <c r="I11" s="29">
        <f t="shared" si="0"/>
        <v>0</v>
      </c>
      <c r="J11" s="29">
        <f t="shared" si="1"/>
        <v>0</v>
      </c>
      <c r="K11" s="29">
        <f t="shared" si="9"/>
        <v>0</v>
      </c>
      <c r="L11" s="29">
        <f t="shared" si="2"/>
        <v>0</v>
      </c>
      <c r="M11" s="69"/>
      <c r="N11" s="84"/>
      <c r="O11" s="81"/>
    </row>
    <row r="12" spans="1:15" ht="25.2" customHeight="1" x14ac:dyDescent="0.3">
      <c r="A12" s="78"/>
      <c r="B12" s="42" t="s">
        <v>36</v>
      </c>
      <c r="C12" s="24"/>
      <c r="D12" s="43">
        <v>0</v>
      </c>
      <c r="E12" s="26" t="s">
        <v>24</v>
      </c>
      <c r="F12" s="33">
        <v>0</v>
      </c>
      <c r="G12" s="28">
        <v>0</v>
      </c>
      <c r="H12" s="28">
        <v>0</v>
      </c>
      <c r="I12" s="29">
        <f t="shared" ref="I12:I13" si="11">G12+H12</f>
        <v>0</v>
      </c>
      <c r="J12" s="29">
        <f t="shared" si="1"/>
        <v>0</v>
      </c>
      <c r="K12" s="29">
        <f t="shared" si="9"/>
        <v>0</v>
      </c>
      <c r="L12" s="29">
        <f t="shared" ref="L12:L13" si="12">J12+K12</f>
        <v>0</v>
      </c>
      <c r="M12" s="69"/>
      <c r="N12" s="84"/>
      <c r="O12" s="81"/>
    </row>
    <row r="13" spans="1:15" ht="25.2" customHeight="1" x14ac:dyDescent="0.3">
      <c r="A13" s="78"/>
      <c r="B13" s="42" t="s">
        <v>37</v>
      </c>
      <c r="C13" s="24"/>
      <c r="D13" s="44">
        <v>0</v>
      </c>
      <c r="E13" s="26" t="s">
        <v>24</v>
      </c>
      <c r="F13" s="33">
        <v>0</v>
      </c>
      <c r="G13" s="28">
        <v>0</v>
      </c>
      <c r="H13" s="28">
        <v>0</v>
      </c>
      <c r="I13" s="29">
        <f t="shared" si="11"/>
        <v>0</v>
      </c>
      <c r="J13" s="29">
        <f t="shared" si="1"/>
        <v>0</v>
      </c>
      <c r="K13" s="29">
        <f t="shared" si="9"/>
        <v>0</v>
      </c>
      <c r="L13" s="29">
        <f t="shared" si="12"/>
        <v>0</v>
      </c>
      <c r="M13" s="69"/>
      <c r="N13" s="84"/>
      <c r="O13" s="81"/>
    </row>
    <row r="14" spans="1:15" ht="25.2" customHeight="1" x14ac:dyDescent="0.3">
      <c r="A14" s="78"/>
      <c r="B14" s="42" t="s">
        <v>0</v>
      </c>
      <c r="C14" s="24"/>
      <c r="D14" s="45">
        <v>0</v>
      </c>
      <c r="E14" s="26" t="s">
        <v>24</v>
      </c>
      <c r="F14" s="27">
        <v>1</v>
      </c>
      <c r="G14" s="28">
        <v>0</v>
      </c>
      <c r="H14" s="28">
        <v>0</v>
      </c>
      <c r="I14" s="29">
        <f t="shared" si="0"/>
        <v>0</v>
      </c>
      <c r="J14" s="29">
        <f t="shared" si="1"/>
        <v>0</v>
      </c>
      <c r="K14" s="29">
        <f t="shared" si="9"/>
        <v>0</v>
      </c>
      <c r="L14" s="29">
        <f t="shared" si="2"/>
        <v>0</v>
      </c>
      <c r="M14" s="69"/>
      <c r="N14" s="84"/>
      <c r="O14" s="81"/>
    </row>
    <row r="15" spans="1:15" ht="25.2" customHeight="1" x14ac:dyDescent="0.3">
      <c r="A15" s="78"/>
      <c r="B15" s="42" t="s">
        <v>38</v>
      </c>
      <c r="C15" s="24"/>
      <c r="D15" s="25"/>
      <c r="E15" s="26" t="s">
        <v>34</v>
      </c>
      <c r="F15" s="27">
        <v>1</v>
      </c>
      <c r="G15" s="28">
        <v>0</v>
      </c>
      <c r="H15" s="28">
        <v>0</v>
      </c>
      <c r="I15" s="29">
        <f t="shared" si="0"/>
        <v>0</v>
      </c>
      <c r="J15" s="29">
        <f t="shared" si="1"/>
        <v>0</v>
      </c>
      <c r="K15" s="29">
        <f t="shared" si="9"/>
        <v>0</v>
      </c>
      <c r="L15" s="29">
        <f t="shared" si="2"/>
        <v>0</v>
      </c>
      <c r="M15" s="69"/>
      <c r="N15" s="84"/>
      <c r="O15" s="81"/>
    </row>
    <row r="16" spans="1:15" ht="25.2" customHeight="1" x14ac:dyDescent="0.3">
      <c r="A16" s="78"/>
      <c r="B16" s="42" t="s">
        <v>21</v>
      </c>
      <c r="C16" s="24"/>
      <c r="D16" s="25"/>
      <c r="E16" s="26" t="s">
        <v>24</v>
      </c>
      <c r="F16" s="27">
        <v>1</v>
      </c>
      <c r="G16" s="28">
        <v>0</v>
      </c>
      <c r="H16" s="28">
        <v>0</v>
      </c>
      <c r="I16" s="29">
        <f t="shared" ref="I16" si="13">G16+H16</f>
        <v>0</v>
      </c>
      <c r="J16" s="29">
        <f t="shared" si="1"/>
        <v>0</v>
      </c>
      <c r="K16" s="29">
        <f t="shared" si="9"/>
        <v>0</v>
      </c>
      <c r="L16" s="29">
        <f t="shared" ref="L16" si="14">J16+K16</f>
        <v>0</v>
      </c>
      <c r="M16" s="69"/>
      <c r="N16" s="84"/>
      <c r="O16" s="81"/>
    </row>
    <row r="17" spans="1:15" ht="25.2" customHeight="1" thickBot="1" x14ac:dyDescent="0.35">
      <c r="A17" s="79"/>
      <c r="B17" s="34" t="s">
        <v>19</v>
      </c>
      <c r="C17" s="35"/>
      <c r="D17" s="36"/>
      <c r="E17" s="46" t="s">
        <v>33</v>
      </c>
      <c r="F17" s="33">
        <v>0</v>
      </c>
      <c r="G17" s="38">
        <v>0</v>
      </c>
      <c r="H17" s="38">
        <v>0</v>
      </c>
      <c r="I17" s="39">
        <f t="shared" si="0"/>
        <v>0</v>
      </c>
      <c r="J17" s="39">
        <f t="shared" si="1"/>
        <v>0</v>
      </c>
      <c r="K17" s="39">
        <f t="shared" si="9"/>
        <v>0</v>
      </c>
      <c r="L17" s="39">
        <f t="shared" si="2"/>
        <v>0</v>
      </c>
      <c r="M17" s="68">
        <f>SUM(L8:L17)</f>
        <v>0</v>
      </c>
      <c r="N17" s="85"/>
      <c r="O17" s="82"/>
    </row>
    <row r="18" spans="1:15" ht="25.2" customHeight="1" thickBot="1" x14ac:dyDescent="0.35">
      <c r="A18" s="7" t="s">
        <v>17</v>
      </c>
      <c r="B18" s="47" t="s">
        <v>6</v>
      </c>
      <c r="C18" s="48"/>
      <c r="D18" s="49"/>
      <c r="E18" s="50" t="s">
        <v>24</v>
      </c>
      <c r="F18" s="51">
        <v>1</v>
      </c>
      <c r="G18" s="52">
        <v>0</v>
      </c>
      <c r="H18" s="52">
        <v>0</v>
      </c>
      <c r="I18" s="53">
        <f t="shared" si="0"/>
        <v>0</v>
      </c>
      <c r="J18" s="53">
        <f t="shared" si="1"/>
        <v>0</v>
      </c>
      <c r="K18" s="53">
        <f t="shared" si="9"/>
        <v>0</v>
      </c>
      <c r="L18" s="53">
        <f t="shared" si="2"/>
        <v>0</v>
      </c>
      <c r="M18" s="70">
        <f>L18</f>
        <v>0</v>
      </c>
      <c r="N18" s="73" t="str">
        <f>IF(M18&lt;=L21*0.3,"Korláton belüli","Felülvizsgálandó")</f>
        <v>Korláton belüli</v>
      </c>
      <c r="O18" s="8" t="s">
        <v>42</v>
      </c>
    </row>
    <row r="19" spans="1:15" ht="25.2" customHeight="1" x14ac:dyDescent="0.3">
      <c r="A19" s="77" t="s">
        <v>43</v>
      </c>
      <c r="B19" s="54" t="s">
        <v>23</v>
      </c>
      <c r="C19" s="16"/>
      <c r="D19" s="17"/>
      <c r="E19" s="18" t="s">
        <v>24</v>
      </c>
      <c r="F19" s="33">
        <v>0</v>
      </c>
      <c r="G19" s="20">
        <v>0</v>
      </c>
      <c r="H19" s="20">
        <v>0</v>
      </c>
      <c r="I19" s="21">
        <f t="shared" si="0"/>
        <v>0</v>
      </c>
      <c r="J19" s="21">
        <f t="shared" si="1"/>
        <v>0</v>
      </c>
      <c r="K19" s="21">
        <f>F19*H19</f>
        <v>0</v>
      </c>
      <c r="L19" s="21">
        <f>J19+K19</f>
        <v>0</v>
      </c>
      <c r="M19" s="71"/>
      <c r="N19" s="97" t="str">
        <f>IF(M20&lt;=600000,"Korláton belüli","Felülvizsgálandó")</f>
        <v>Korláton belüli</v>
      </c>
      <c r="O19" s="80" t="s">
        <v>48</v>
      </c>
    </row>
    <row r="20" spans="1:15" ht="25.2" customHeight="1" thickBot="1" x14ac:dyDescent="0.35">
      <c r="A20" s="79"/>
      <c r="B20" s="55" t="s">
        <v>39</v>
      </c>
      <c r="C20" s="35"/>
      <c r="D20" s="36"/>
      <c r="E20" s="46" t="s">
        <v>40</v>
      </c>
      <c r="F20" s="37">
        <v>0</v>
      </c>
      <c r="G20" s="38">
        <v>0</v>
      </c>
      <c r="H20" s="38">
        <v>0</v>
      </c>
      <c r="I20" s="39">
        <f t="shared" si="0"/>
        <v>0</v>
      </c>
      <c r="J20" s="39">
        <f t="shared" si="1"/>
        <v>0</v>
      </c>
      <c r="K20" s="39">
        <f t="shared" ref="K20" si="15">F20*H20</f>
        <v>0</v>
      </c>
      <c r="L20" s="39">
        <f>J20+K20</f>
        <v>0</v>
      </c>
      <c r="M20" s="68">
        <f>SUM(L19:L20)</f>
        <v>0</v>
      </c>
      <c r="N20" s="98"/>
      <c r="O20" s="82"/>
    </row>
    <row r="21" spans="1:15" s="58" customFormat="1" ht="25.2" customHeight="1" thickBot="1" x14ac:dyDescent="0.35">
      <c r="A21" s="88" t="s">
        <v>49</v>
      </c>
      <c r="B21" s="96"/>
      <c r="C21" s="94"/>
      <c r="D21" s="95"/>
      <c r="E21" s="95"/>
      <c r="F21" s="95"/>
      <c r="G21" s="95"/>
      <c r="H21" s="95"/>
      <c r="I21" s="95"/>
      <c r="J21" s="56">
        <f>SUM(J2:J20)</f>
        <v>0</v>
      </c>
      <c r="K21" s="56">
        <f>SUM(K2:K20)</f>
        <v>0</v>
      </c>
      <c r="L21" s="56">
        <f>SUM(L2:L20)</f>
        <v>0</v>
      </c>
      <c r="M21" s="72"/>
      <c r="N21" s="74"/>
      <c r="O21" s="57"/>
    </row>
    <row r="22" spans="1:15" s="58" customFormat="1" ht="25.2" customHeight="1" thickBot="1" x14ac:dyDescent="0.35">
      <c r="A22" s="86" t="s">
        <v>50</v>
      </c>
      <c r="B22" s="87"/>
      <c r="C22" s="59"/>
      <c r="D22" s="59"/>
      <c r="E22" s="59"/>
      <c r="F22" s="59"/>
      <c r="G22" s="59"/>
      <c r="H22" s="59"/>
      <c r="I22" s="59"/>
      <c r="J22" s="56">
        <f>SUM(J2:J3,J6,J8:J18)</f>
        <v>0</v>
      </c>
      <c r="K22" s="56">
        <f>SUM(K2:K3,K6,K8:K18)</f>
        <v>0</v>
      </c>
      <c r="L22" s="56">
        <f t="shared" ref="L22" si="16">SUM(L2:L3,L6,L8:L18)</f>
        <v>0</v>
      </c>
      <c r="M22" s="60"/>
      <c r="N22" s="75"/>
      <c r="O22" s="61"/>
    </row>
    <row r="23" spans="1:15" ht="47.4" thickBot="1" x14ac:dyDescent="0.35">
      <c r="A23" s="86" t="s">
        <v>51</v>
      </c>
      <c r="B23" s="87"/>
      <c r="C23" s="90"/>
      <c r="D23" s="90"/>
      <c r="E23" s="90"/>
      <c r="F23" s="90"/>
      <c r="G23" s="90"/>
      <c r="H23" s="90"/>
      <c r="I23" s="90"/>
      <c r="J23" s="91"/>
      <c r="K23" s="62" t="e">
        <f>L23/$L$21</f>
        <v>#DIV/0!</v>
      </c>
      <c r="L23" s="63">
        <f>ROUNDDOWN(IF(L21&lt;=7575757,L21*0.66,5000000),0)</f>
        <v>0</v>
      </c>
      <c r="N23" s="9" t="s">
        <v>45</v>
      </c>
      <c r="O23" s="10" t="str" cm="1">
        <f t="array" ref="O23">_xlfn.IFS(D8&gt;D14*1.2,"A napelemcsomag teljesítményének rögzíthető értéke maximum az inverter kapacitásának 120%-a lehet!",AND(D8&lt;=D14*1.2,D8&gt;6),"A napelemcsomag teljesítményének rögzíthető értéke maximum az inverter kapacitásának 120%-a, de maxium 6 kW lehet!",D8&lt;1,"Kérjük, vizsgálja felül a megadott értéket!",AND(D8&gt;=1,D8&lt;=D14*1.2),"")</f>
        <v>Kérjük, vizsgálja felül a megadott értéket!</v>
      </c>
    </row>
    <row r="24" spans="1:15" ht="47.4" thickBot="1" x14ac:dyDescent="0.35">
      <c r="A24" s="88" t="s">
        <v>52</v>
      </c>
      <c r="B24" s="89"/>
      <c r="C24" s="92"/>
      <c r="D24" s="92"/>
      <c r="E24" s="92"/>
      <c r="F24" s="92"/>
      <c r="G24" s="92"/>
      <c r="H24" s="92"/>
      <c r="I24" s="92"/>
      <c r="J24" s="93"/>
      <c r="K24" s="62" t="e">
        <f>L24/$L$21</f>
        <v>#DIV/0!</v>
      </c>
      <c r="L24" s="63">
        <f>L21-L23</f>
        <v>0</v>
      </c>
      <c r="N24" s="11" t="s">
        <v>46</v>
      </c>
      <c r="O24" s="76" t="str">
        <f>IF(OR(ROUND(SUM(D9*F9,D10*F10,D11*F11,D12*F12,D13*F13),1)&lt;7.4,(ROUND(SUM(D9*F9,D10*F10,D11*F11,D12*F12,D13*F13),1)&gt;10.2)),"A tárolókapacitás minimális értéke egy tizedesjegyre kerekítve 7,4 kWh,  maximális értéke 10,2 kWh lehet a megengedhető hibahatárral számítva!","")</f>
        <v>A tárolókapacitás minimális értéke egy tizedesjegyre kerekítve 7,4 kWh,  maximális értéke 10,2 kWh lehet a megengedhető hibahatárral számítva!</v>
      </c>
    </row>
    <row r="25" spans="1:15" ht="47.4" thickBot="1" x14ac:dyDescent="0.35">
      <c r="N25" s="13" t="s">
        <v>47</v>
      </c>
      <c r="O25" s="14" t="str">
        <f>IF(OR(D14&lt;4,D14&gt;5),"Az inverter teljesítménye 4 és 5 kW közötti érték lehet!","")</f>
        <v>Az inverter teljesítménye 4 és 5 kW közötti érték lehet!</v>
      </c>
    </row>
  </sheetData>
  <sheetProtection algorithmName="SHA-512" hashValue="nD+ck9Gecb9ns3c/3qvGTddnD10iT5qGsKMcrfAu0V1Mr2m71OHyz8IoQnAU8X6rzPeIjGAhwKMUjldCL8qEcQ==" saltValue="TQl2l0XDbaYTUtOBFyVgtw==" spinCount="100000" sheet="1" formatCells="0" selectLockedCells="1"/>
  <protectedRanges>
    <protectedRange algorithmName="SHA-512" hashValue="zQFy6Qnj4Q5D17bLiAxT7IR6hRDUMbWDMFrdEWgXnqkzGhgTQZKMFvAcA1pL7shQeTVp9o23z6y+G0wRJOGHdA==" saltValue="Ph6nJlkAeaaN/2v5pzUQsg==" spinCount="100000" sqref="I2:L20" name="Képletek1"/>
  </protectedRanges>
  <mergeCells count="16">
    <mergeCell ref="A2:A7"/>
    <mergeCell ref="O2:O7"/>
    <mergeCell ref="N2:N7"/>
    <mergeCell ref="A23:B23"/>
    <mergeCell ref="A24:B24"/>
    <mergeCell ref="C23:J23"/>
    <mergeCell ref="C24:J24"/>
    <mergeCell ref="C21:I21"/>
    <mergeCell ref="A21:B21"/>
    <mergeCell ref="A19:A20"/>
    <mergeCell ref="O19:O20"/>
    <mergeCell ref="N19:N20"/>
    <mergeCell ref="A8:A17"/>
    <mergeCell ref="O8:O17"/>
    <mergeCell ref="N8:N17"/>
    <mergeCell ref="A22:B22"/>
  </mergeCells>
  <dataValidations count="1">
    <dataValidation type="list" allowBlank="1" showInputMessage="1" showErrorMessage="1" sqref="F5:F7 F17 F19" xr:uid="{59E9BA9A-64F7-4EDF-BA9D-416DBEC7D987}">
      <formula1>"0,1"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Ombódi Ildiko</dc:creator>
  <cp:lastModifiedBy>Cene Dávid</cp:lastModifiedBy>
  <dcterms:created xsi:type="dcterms:W3CDTF">2015-06-05T18:19:34Z</dcterms:created>
  <dcterms:modified xsi:type="dcterms:W3CDTF">2024-02-26T09:25:21Z</dcterms:modified>
</cp:coreProperties>
</file>